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30" yWindow="45" windowWidth="20955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77" i="1" l="1"/>
  <c r="I177" i="1"/>
  <c r="H177" i="1"/>
  <c r="G177" i="1"/>
  <c r="J158" i="1"/>
  <c r="I158" i="1"/>
  <c r="H158" i="1"/>
  <c r="G158" i="1"/>
  <c r="J139" i="1"/>
  <c r="I139" i="1"/>
  <c r="H139" i="1"/>
  <c r="G139" i="1"/>
  <c r="J101" i="1"/>
  <c r="I101" i="1"/>
  <c r="H101" i="1"/>
  <c r="G101" i="1"/>
  <c r="J82" i="1"/>
  <c r="I82" i="1"/>
  <c r="H82" i="1"/>
  <c r="G82" i="1"/>
  <c r="J63" i="1"/>
  <c r="I63" i="1"/>
  <c r="H63" i="1"/>
  <c r="G63" i="1"/>
  <c r="J25" i="1"/>
  <c r="I25" i="1"/>
  <c r="H25" i="1"/>
  <c r="G25" i="1"/>
  <c r="J6" i="1"/>
  <c r="I6" i="1"/>
  <c r="H6" i="1"/>
  <c r="G6" i="1"/>
  <c r="L177" i="1"/>
  <c r="F177" i="1"/>
  <c r="L158" i="1"/>
  <c r="F158" i="1"/>
  <c r="L139" i="1"/>
  <c r="L101" i="1"/>
  <c r="L82" i="1"/>
  <c r="F82" i="1"/>
  <c r="L63" i="1"/>
  <c r="L25" i="1"/>
  <c r="F25" i="1"/>
  <c r="L6" i="1"/>
  <c r="F6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<sst xmlns="http://schemas.openxmlformats.org/spreadsheetml/2006/main" count="264" uniqueCount="77">
  <si>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</si>
  <si>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</si>
  <si>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</si>
  <si>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</si>
  <si>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</si>
  <si>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</si>
  <si>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</si>
  <si>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</si>
  <si>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</si>
  <si>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</si>
  <si>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</si>
  <si>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</si>
  <si>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</si>
  <si>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</si>
  <si>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</si>
  <si>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</si>
  <si>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</si>
  <si>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</si>
  <si>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</si>
  <si>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</si>
  <si>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</si>
  <si>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</si>
  <si>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</si>
  <si>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</si>
  <si>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</si>
  <si>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</si>
  <si>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</si>
  <si>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</si>
  <si>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</si>
  <si>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</si>
  <si>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</si>
  <si>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</si>
  <si>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</si>
  <si>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</si>
  <si>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</si>
  <si>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</si>
  <si>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</si>
  <si>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</si>
  <si>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</si>
  <si>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Исаевская ООШ</t>
  </si>
  <si>
    <t>Хлеб пшеничный</t>
  </si>
  <si>
    <t>Капуста тушеная</t>
  </si>
  <si>
    <t>пром</t>
  </si>
  <si>
    <t>Плов из птицы</t>
  </si>
  <si>
    <t>Кофейный напиток</t>
  </si>
  <si>
    <t>табл.32</t>
  </si>
  <si>
    <t>Чай с сахаром</t>
  </si>
  <si>
    <t>директор ООО"БК КОП"</t>
  </si>
  <si>
    <t>Рыжкина Л.А.</t>
  </si>
  <si>
    <t>Свекла отварная</t>
  </si>
  <si>
    <t>Компот из с/ф</t>
  </si>
  <si>
    <t>265/пром</t>
  </si>
  <si>
    <t>Птицв тушеная с овощами/макароны отварные</t>
  </si>
  <si>
    <t xml:space="preserve">Кофейный напиток </t>
  </si>
  <si>
    <t>Котлета руб. из птицы с соусом томатным/картофельное пюре</t>
  </si>
  <si>
    <t>Компот из свежих яблок</t>
  </si>
  <si>
    <t>Жаркое по домашнему из птицы</t>
  </si>
  <si>
    <t>Огурец соленый</t>
  </si>
  <si>
    <t>Каша Дружба(рис, пшено)/масло сливочное</t>
  </si>
  <si>
    <t>Какао на молоке</t>
  </si>
  <si>
    <t>Яблоко</t>
  </si>
  <si>
    <t>Тефтели из птицы с соусом томатным/каша гречневая</t>
  </si>
  <si>
    <t>Свекла тушеная</t>
  </si>
  <si>
    <t>Запеканка из макарон  с творогом/молоко сгущеное/масло сливочное</t>
  </si>
  <si>
    <t>Гуляш из птицы/каша пшеничная</t>
  </si>
  <si>
    <t>Рыба тушеная в соусе томатном/картофельное пюре</t>
  </si>
  <si>
    <t>Морковь отварная</t>
  </si>
  <si>
    <t>Шницель руб. из птицы с соусом  томатным/рагу овощное</t>
  </si>
  <si>
    <t>ТТК-49/373</t>
  </si>
  <si>
    <t>ТТК-139</t>
  </si>
  <si>
    <t>192/пром</t>
  </si>
  <si>
    <t>ТТК-174/520</t>
  </si>
  <si>
    <t>ТТК-115</t>
  </si>
  <si>
    <t>437/508</t>
  </si>
  <si>
    <t>ТТК-167\ТТК-166</t>
  </si>
  <si>
    <t>299/ТТК-166</t>
  </si>
  <si>
    <t>ТТК-167/224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</si>
</sst>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3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wrapText="1"/>
      <protection locked="0"/>
    </xf>
    <xf numFmtId="2" fontId="0" fillId="4" borderId="15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164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15" xfId="0" applyNumberFormat="1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right" wrapText="1"/>
      <protection locked="0"/>
    </xf>
    <xf numFmtId="0" fontId="3" fillId="2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5" sqref="R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4" t="s">
        <v>39</v>
      </c>
      <c r="D1" s="85"/>
      <c r="E1" s="85"/>
      <c r="F1" s="12" t="s">
        <v>16</v>
      </c>
      <c r="G1" s="2" t="s">
        <v>17</v>
      </c>
      <c r="H1" s="86" t="s">
        <v>47</v>
      </c>
      <c r="I1" s="87"/>
      <c r="J1" s="87"/>
      <c r="K1" s="87"/>
    </row>
    <row r="2" spans="1:12" ht="18" x14ac:dyDescent="0.2">
      <c r="A2" s="35" t="s">
        <v>6</v>
      </c>
      <c r="C2" s="2"/>
      <c r="G2" s="2" t="s">
        <v>18</v>
      </c>
      <c r="H2" s="86" t="s">
        <v>48</v>
      </c>
      <c r="I2" s="87"/>
      <c r="J2" s="87"/>
      <c r="K2" s="8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52</v>
      </c>
      <c r="F6" s="54">
        <f>134+150</f>
        <v>284</v>
      </c>
      <c r="G6" s="60">
        <f>18.41+5.63</f>
        <v>24.04</v>
      </c>
      <c r="H6" s="60">
        <f>17.42+4.43</f>
        <v>21.85</v>
      </c>
      <c r="I6" s="61">
        <f>5.75+35.9</f>
        <v>41.65</v>
      </c>
      <c r="J6" s="62">
        <f>175.68+206.54</f>
        <v>382.22</v>
      </c>
      <c r="K6" s="40" t="s">
        <v>68</v>
      </c>
      <c r="L6" s="56">
        <f>58.62+10.56</f>
        <v>69.179999999999993</v>
      </c>
    </row>
    <row r="7" spans="1:12" ht="15.75" thickBot="1" x14ac:dyDescent="0.3">
      <c r="A7" s="23"/>
      <c r="B7" s="15"/>
      <c r="C7" s="11"/>
      <c r="D7" s="6" t="s">
        <v>26</v>
      </c>
      <c r="E7" s="77" t="s">
        <v>41</v>
      </c>
      <c r="F7" s="55">
        <v>60</v>
      </c>
      <c r="G7" s="63">
        <v>1.48</v>
      </c>
      <c r="H7" s="57">
        <v>1.76</v>
      </c>
      <c r="I7" s="65">
        <v>5.84</v>
      </c>
      <c r="J7" s="57">
        <v>45.4</v>
      </c>
      <c r="K7" s="43">
        <v>214</v>
      </c>
      <c r="L7" s="57">
        <v>8.52</v>
      </c>
    </row>
    <row r="8" spans="1:12" ht="15" x14ac:dyDescent="0.25">
      <c r="A8" s="23"/>
      <c r="B8" s="15"/>
      <c r="C8" s="11"/>
      <c r="D8" s="7" t="s">
        <v>22</v>
      </c>
      <c r="E8" s="78" t="s">
        <v>53</v>
      </c>
      <c r="F8" s="42">
        <v>180</v>
      </c>
      <c r="G8" s="63">
        <v>0.01</v>
      </c>
      <c r="H8" s="63">
        <v>0.04</v>
      </c>
      <c r="I8" s="64">
        <v>17.899999999999999</v>
      </c>
      <c r="J8" s="58">
        <v>72.3</v>
      </c>
      <c r="K8" s="43">
        <v>464</v>
      </c>
      <c r="L8" s="58">
        <v>3.17</v>
      </c>
    </row>
    <row r="9" spans="1:12" ht="15" x14ac:dyDescent="0.25">
      <c r="A9" s="23"/>
      <c r="B9" s="15"/>
      <c r="C9" s="11"/>
      <c r="D9" s="7" t="s">
        <v>23</v>
      </c>
      <c r="E9" s="52" t="s">
        <v>40</v>
      </c>
      <c r="F9" s="42">
        <v>35</v>
      </c>
      <c r="G9" s="58">
        <v>2.83</v>
      </c>
      <c r="H9" s="58">
        <v>0.38</v>
      </c>
      <c r="I9" s="64">
        <v>17.190000000000001</v>
      </c>
      <c r="J9" s="58">
        <v>84.22</v>
      </c>
      <c r="K9" s="43" t="s">
        <v>42</v>
      </c>
      <c r="L9" s="42">
        <v>3.52</v>
      </c>
    </row>
    <row r="10" spans="1:12" ht="15" x14ac:dyDescent="0.25">
      <c r="A10" s="23"/>
      <c r="B10" s="15"/>
      <c r="C10" s="11"/>
      <c r="D10" s="7" t="s">
        <v>24</v>
      </c>
      <c r="E10" s="53"/>
      <c r="F10" s="42"/>
      <c r="G10" s="59"/>
      <c r="H10" s="59"/>
      <c r="I10" s="66"/>
      <c r="J10" s="59"/>
      <c r="K10" s="43"/>
      <c r="L10" s="59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559</v>
      </c>
      <c r="G13" s="19">
        <f t="shared" ref="G13:J13" si="0">SUM(G6:G12)</f>
        <v>28.36</v>
      </c>
      <c r="H13" s="19">
        <f t="shared" si="0"/>
        <v>24.03</v>
      </c>
      <c r="I13" s="19">
        <f t="shared" si="0"/>
        <v>82.579999999999984</v>
      </c>
      <c r="J13" s="19">
        <f t="shared" si="0"/>
        <v>584.14</v>
      </c>
      <c r="K13" s="25"/>
      <c r="L13" s="19">
        <f t="shared" ref="L13" si="1">SUM(L6:L12)</f>
        <v>84.389999999999986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559</v>
      </c>
      <c r="G24" s="32">
        <f t="shared" ref="G24:J24" si="4">G13+G23</f>
        <v>28.36</v>
      </c>
      <c r="H24" s="32">
        <f t="shared" si="4"/>
        <v>24.03</v>
      </c>
      <c r="I24" s="32">
        <f t="shared" si="4"/>
        <v>82.579999999999984</v>
      </c>
      <c r="J24" s="32">
        <f t="shared" si="4"/>
        <v>584.14</v>
      </c>
      <c r="K24" s="32"/>
      <c r="L24" s="32">
        <f t="shared" ref="L24" si="5">L13+L23</f>
        <v>84.389999999999986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79" t="s">
        <v>54</v>
      </c>
      <c r="F25" s="39">
        <f>80+17+150</f>
        <v>247</v>
      </c>
      <c r="G25" s="39">
        <f>13.55+3.18</f>
        <v>16.73</v>
      </c>
      <c r="H25" s="39">
        <f>15.01+6.83</f>
        <v>21.84</v>
      </c>
      <c r="I25" s="39">
        <f>12.99+22.12</f>
        <v>35.11</v>
      </c>
      <c r="J25" s="39">
        <f>241.82+165.02</f>
        <v>406.84000000000003</v>
      </c>
      <c r="K25" s="40" t="s">
        <v>74</v>
      </c>
      <c r="L25" s="39">
        <f>49.2+20.21</f>
        <v>69.41</v>
      </c>
    </row>
    <row r="26" spans="1:12" ht="15" x14ac:dyDescent="0.25">
      <c r="A26" s="14"/>
      <c r="B26" s="15"/>
      <c r="C26" s="11"/>
      <c r="D26" s="6" t="s">
        <v>26</v>
      </c>
      <c r="E26" s="78" t="s">
        <v>49</v>
      </c>
      <c r="F26" s="42">
        <v>60</v>
      </c>
      <c r="G26" s="42">
        <v>0.62</v>
      </c>
      <c r="H26" s="42">
        <v>0</v>
      </c>
      <c r="I26" s="42">
        <v>3.9</v>
      </c>
      <c r="J26" s="42">
        <v>18.71</v>
      </c>
      <c r="K26" s="43" t="s">
        <v>45</v>
      </c>
      <c r="L26" s="42">
        <v>7.37</v>
      </c>
    </row>
    <row r="27" spans="1:12" ht="15" x14ac:dyDescent="0.25">
      <c r="A27" s="14"/>
      <c r="B27" s="15"/>
      <c r="C27" s="11"/>
      <c r="D27" s="7" t="s">
        <v>22</v>
      </c>
      <c r="E27" s="78" t="s">
        <v>55</v>
      </c>
      <c r="F27" s="42">
        <v>180</v>
      </c>
      <c r="G27" s="63">
        <v>0.39</v>
      </c>
      <c r="H27" s="63">
        <v>0.02</v>
      </c>
      <c r="I27" s="64">
        <v>28.55</v>
      </c>
      <c r="J27" s="58">
        <v>117.39</v>
      </c>
      <c r="K27" s="43">
        <v>631</v>
      </c>
      <c r="L27" s="42">
        <v>4.55</v>
      </c>
    </row>
    <row r="28" spans="1:12" ht="15" x14ac:dyDescent="0.25">
      <c r="A28" s="14"/>
      <c r="B28" s="15"/>
      <c r="C28" s="11"/>
      <c r="D28" s="7" t="s">
        <v>23</v>
      </c>
      <c r="E28" s="52" t="s">
        <v>40</v>
      </c>
      <c r="F28" s="42">
        <v>30</v>
      </c>
      <c r="G28" s="58">
        <v>2.37</v>
      </c>
      <c r="H28" s="58">
        <v>0.3</v>
      </c>
      <c r="I28" s="64">
        <v>14.49</v>
      </c>
      <c r="J28" s="58">
        <v>71</v>
      </c>
      <c r="K28" s="43" t="s">
        <v>42</v>
      </c>
      <c r="L28" s="42">
        <v>3.06</v>
      </c>
    </row>
    <row r="29" spans="1:12" ht="15" x14ac:dyDescent="0.25">
      <c r="A29" s="14"/>
      <c r="B29" s="15"/>
      <c r="C29" s="11"/>
      <c r="D29" s="7" t="s">
        <v>24</v>
      </c>
      <c r="E29" s="53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517</v>
      </c>
      <c r="G32" s="19">
        <f t="shared" ref="G32" si="6">SUM(G25:G31)</f>
        <v>20.110000000000003</v>
      </c>
      <c r="H32" s="19">
        <f t="shared" ref="H32" si="7">SUM(H25:H31)</f>
        <v>22.16</v>
      </c>
      <c r="I32" s="19">
        <f t="shared" ref="I32" si="8">SUM(I25:I31)</f>
        <v>82.05</v>
      </c>
      <c r="J32" s="19">
        <f t="shared" ref="J32:L32" si="9">SUM(J25:J31)</f>
        <v>613.94000000000005</v>
      </c>
      <c r="K32" s="25"/>
      <c r="L32" s="19">
        <f t="shared" si="9"/>
        <v>84.39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517</v>
      </c>
      <c r="G43" s="32">
        <f t="shared" ref="G43" si="14">G32+G42</f>
        <v>20.110000000000003</v>
      </c>
      <c r="H43" s="32">
        <f t="shared" ref="H43" si="15">H32+H42</f>
        <v>22.16</v>
      </c>
      <c r="I43" s="32">
        <f t="shared" ref="I43" si="16">I32+I42</f>
        <v>82.05</v>
      </c>
      <c r="J43" s="32">
        <f t="shared" ref="J43:L43" si="17">J32+J42</f>
        <v>613.94000000000005</v>
      </c>
      <c r="K43" s="32"/>
      <c r="L43" s="32">
        <f t="shared" si="17"/>
        <v>84.39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56</v>
      </c>
      <c r="F44" s="39">
        <v>210</v>
      </c>
      <c r="G44" s="60">
        <v>13.57</v>
      </c>
      <c r="H44" s="60">
        <v>21.75</v>
      </c>
      <c r="I44" s="67">
        <v>20.75</v>
      </c>
      <c r="J44" s="68">
        <v>323.07</v>
      </c>
      <c r="K44" s="40" t="s">
        <v>69</v>
      </c>
      <c r="L44" s="60">
        <v>62.36</v>
      </c>
    </row>
    <row r="45" spans="1:12" ht="15" x14ac:dyDescent="0.25">
      <c r="A45" s="23"/>
      <c r="B45" s="15"/>
      <c r="C45" s="11"/>
      <c r="D45" s="6" t="s">
        <v>26</v>
      </c>
      <c r="E45" s="41" t="s">
        <v>57</v>
      </c>
      <c r="F45" s="42">
        <v>60</v>
      </c>
      <c r="G45" s="58">
        <v>4.04</v>
      </c>
      <c r="H45" s="58">
        <v>0.56000000000000005</v>
      </c>
      <c r="I45" s="64">
        <v>1.08</v>
      </c>
      <c r="J45" s="58">
        <v>9.32</v>
      </c>
      <c r="K45" s="43" t="s">
        <v>42</v>
      </c>
      <c r="L45" s="42">
        <v>13.98</v>
      </c>
    </row>
    <row r="46" spans="1:12" ht="15" x14ac:dyDescent="0.25">
      <c r="A46" s="23"/>
      <c r="B46" s="15"/>
      <c r="C46" s="11"/>
      <c r="D46" s="7" t="s">
        <v>22</v>
      </c>
      <c r="E46" s="41" t="s">
        <v>44</v>
      </c>
      <c r="F46" s="42">
        <v>200</v>
      </c>
      <c r="G46" s="63">
        <v>0.01</v>
      </c>
      <c r="H46" s="63">
        <v>0.04</v>
      </c>
      <c r="I46" s="64">
        <v>19.87</v>
      </c>
      <c r="J46" s="58">
        <v>80.25</v>
      </c>
      <c r="K46" s="43">
        <v>464</v>
      </c>
      <c r="L46" s="42">
        <v>3.52</v>
      </c>
    </row>
    <row r="47" spans="1:12" ht="15" x14ac:dyDescent="0.25">
      <c r="A47" s="23"/>
      <c r="B47" s="15"/>
      <c r="C47" s="11"/>
      <c r="D47" s="7" t="s">
        <v>23</v>
      </c>
      <c r="E47" s="41" t="s">
        <v>40</v>
      </c>
      <c r="F47" s="42">
        <v>45</v>
      </c>
      <c r="G47" s="58">
        <v>3.59</v>
      </c>
      <c r="H47" s="58">
        <v>0.45</v>
      </c>
      <c r="I47" s="64">
        <v>21.89</v>
      </c>
      <c r="J47" s="58">
        <v>107.25</v>
      </c>
      <c r="K47" s="43" t="s">
        <v>42</v>
      </c>
      <c r="L47" s="42">
        <v>4.53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21.21</v>
      </c>
      <c r="H51" s="19">
        <f t="shared" ref="H51" si="19">SUM(H44:H50)</f>
        <v>22.799999999999997</v>
      </c>
      <c r="I51" s="19">
        <f t="shared" ref="I51" si="20">SUM(I44:I50)</f>
        <v>63.59</v>
      </c>
      <c r="J51" s="19">
        <f t="shared" ref="J51:L51" si="21">SUM(J44:J50)</f>
        <v>519.89</v>
      </c>
      <c r="K51" s="25"/>
      <c r="L51" s="19">
        <f t="shared" si="21"/>
        <v>84.39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515</v>
      </c>
      <c r="G62" s="32">
        <f t="shared" ref="G62" si="26">G51+G61</f>
        <v>21.21</v>
      </c>
      <c r="H62" s="32">
        <f t="shared" ref="H62" si="27">H51+H61</f>
        <v>22.799999999999997</v>
      </c>
      <c r="I62" s="32">
        <f t="shared" ref="I62" si="28">I51+I61</f>
        <v>63.59</v>
      </c>
      <c r="J62" s="32">
        <f t="shared" ref="J62:L62" si="29">J51+J61</f>
        <v>519.89</v>
      </c>
      <c r="K62" s="32"/>
      <c r="L62" s="32">
        <f t="shared" si="29"/>
        <v>84.39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80" t="s">
        <v>58</v>
      </c>
      <c r="F63" s="39">
        <v>230</v>
      </c>
      <c r="G63" s="39">
        <f>9.67+0.08</f>
        <v>9.75</v>
      </c>
      <c r="H63" s="39">
        <f>6.43+7.34</f>
        <v>13.77</v>
      </c>
      <c r="I63" s="39">
        <f>26.7+0.14</f>
        <v>26.84</v>
      </c>
      <c r="J63" s="39">
        <f>187.03+66.67</f>
        <v>253.7</v>
      </c>
      <c r="K63" s="40" t="s">
        <v>70</v>
      </c>
      <c r="L63" s="39">
        <f>33.3+10.37</f>
        <v>43.669999999999995</v>
      </c>
    </row>
    <row r="64" spans="1:12" ht="15" x14ac:dyDescent="0.25">
      <c r="A64" s="23"/>
      <c r="B64" s="15"/>
      <c r="C64" s="11"/>
      <c r="D64" s="69" t="s">
        <v>26</v>
      </c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59</v>
      </c>
      <c r="F65" s="42">
        <v>180</v>
      </c>
      <c r="G65" s="63">
        <v>4.41</v>
      </c>
      <c r="H65" s="63">
        <v>4.5</v>
      </c>
      <c r="I65" s="64">
        <v>29.25</v>
      </c>
      <c r="J65" s="58">
        <v>171</v>
      </c>
      <c r="K65" s="43">
        <v>462</v>
      </c>
      <c r="L65" s="42">
        <v>20.49</v>
      </c>
    </row>
    <row r="66" spans="1:12" ht="15" x14ac:dyDescent="0.25">
      <c r="A66" s="23"/>
      <c r="B66" s="15"/>
      <c r="C66" s="11"/>
      <c r="D66" s="7" t="s">
        <v>23</v>
      </c>
      <c r="E66" s="70" t="s">
        <v>40</v>
      </c>
      <c r="F66" s="42">
        <v>30</v>
      </c>
      <c r="G66" s="58">
        <v>2.37</v>
      </c>
      <c r="H66" s="58">
        <v>0.3</v>
      </c>
      <c r="I66" s="64">
        <v>14.49</v>
      </c>
      <c r="J66" s="58">
        <v>71</v>
      </c>
      <c r="K66" s="43" t="s">
        <v>42</v>
      </c>
      <c r="L66" s="42">
        <v>3.06</v>
      </c>
    </row>
    <row r="67" spans="1:12" ht="15" x14ac:dyDescent="0.25">
      <c r="A67" s="23"/>
      <c r="B67" s="15"/>
      <c r="C67" s="11"/>
      <c r="D67" s="7" t="s">
        <v>24</v>
      </c>
      <c r="E67" s="41" t="s">
        <v>60</v>
      </c>
      <c r="F67" s="42">
        <v>115</v>
      </c>
      <c r="G67" s="42">
        <v>0.46</v>
      </c>
      <c r="H67" s="42">
        <v>0.46</v>
      </c>
      <c r="I67" s="42">
        <v>11.67</v>
      </c>
      <c r="J67" s="42">
        <v>55.93</v>
      </c>
      <c r="K67" s="43" t="s">
        <v>42</v>
      </c>
      <c r="L67" s="42">
        <v>17.170000000000002</v>
      </c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16.990000000000002</v>
      </c>
      <c r="H70" s="19">
        <f t="shared" ref="H70" si="31">SUM(H63:H69)</f>
        <v>19.03</v>
      </c>
      <c r="I70" s="19">
        <f t="shared" ref="I70" si="32">SUM(I63:I69)</f>
        <v>82.25</v>
      </c>
      <c r="J70" s="19">
        <f t="shared" ref="J70:L70" si="33">SUM(J63:J69)</f>
        <v>551.63</v>
      </c>
      <c r="K70" s="25"/>
      <c r="L70" s="19">
        <f t="shared" si="33"/>
        <v>84.39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>
        <f>F70+F80</f>
        <v>555</v>
      </c>
      <c r="G81" s="32">
        <f t="shared" ref="G81" si="38">G70+G80</f>
        <v>16.990000000000002</v>
      </c>
      <c r="H81" s="32">
        <f t="shared" ref="H81" si="39">H70+H80</f>
        <v>19.03</v>
      </c>
      <c r="I81" s="32">
        <f t="shared" ref="I81" si="40">I70+I80</f>
        <v>82.25</v>
      </c>
      <c r="J81" s="32">
        <f t="shared" ref="J81:L81" si="41">J70+J80</f>
        <v>551.63</v>
      </c>
      <c r="K81" s="32"/>
      <c r="L81" s="32">
        <f t="shared" si="41"/>
        <v>84.39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61</v>
      </c>
      <c r="F82" s="39">
        <f>100+150</f>
        <v>250</v>
      </c>
      <c r="G82" s="39">
        <f>11.38+8.77</f>
        <v>20.149999999999999</v>
      </c>
      <c r="H82" s="39">
        <f>21.21+6.07</f>
        <v>27.28</v>
      </c>
      <c r="I82" s="39">
        <f>12.95+39.64</f>
        <v>52.59</v>
      </c>
      <c r="J82" s="39">
        <f>289.5+247.34</f>
        <v>536.84</v>
      </c>
      <c r="K82" s="40" t="s">
        <v>71</v>
      </c>
      <c r="L82" s="39">
        <f>42.73+8.64</f>
        <v>51.37</v>
      </c>
    </row>
    <row r="83" spans="1:12" ht="15" x14ac:dyDescent="0.25">
      <c r="A83" s="23"/>
      <c r="B83" s="15"/>
      <c r="C83" s="11"/>
      <c r="D83" s="6" t="s">
        <v>26</v>
      </c>
      <c r="E83" s="41" t="s">
        <v>62</v>
      </c>
      <c r="F83" s="42">
        <v>60</v>
      </c>
      <c r="G83" s="42">
        <v>1.48</v>
      </c>
      <c r="H83" s="42">
        <v>1.76</v>
      </c>
      <c r="I83" s="42">
        <v>5.84</v>
      </c>
      <c r="J83" s="42">
        <v>45.4</v>
      </c>
      <c r="K83" s="43">
        <v>214</v>
      </c>
      <c r="L83" s="42">
        <v>9.85</v>
      </c>
    </row>
    <row r="84" spans="1:12" ht="15" x14ac:dyDescent="0.25">
      <c r="A84" s="23"/>
      <c r="B84" s="15"/>
      <c r="C84" s="11"/>
      <c r="D84" s="7" t="s">
        <v>22</v>
      </c>
      <c r="E84" s="41" t="s">
        <v>46</v>
      </c>
      <c r="F84" s="42">
        <v>189</v>
      </c>
      <c r="G84" s="63">
        <v>0.18</v>
      </c>
      <c r="H84" s="63">
        <v>0</v>
      </c>
      <c r="I84" s="64">
        <v>13.53</v>
      </c>
      <c r="J84" s="58">
        <v>54.99</v>
      </c>
      <c r="K84" s="43">
        <v>685</v>
      </c>
      <c r="L84" s="42">
        <v>1.89</v>
      </c>
    </row>
    <row r="85" spans="1:12" ht="15" x14ac:dyDescent="0.25">
      <c r="A85" s="23"/>
      <c r="B85" s="15"/>
      <c r="C85" s="11"/>
      <c r="D85" s="7" t="s">
        <v>23</v>
      </c>
      <c r="E85" s="70" t="s">
        <v>40</v>
      </c>
      <c r="F85" s="42">
        <v>30</v>
      </c>
      <c r="G85" s="58">
        <v>2.37</v>
      </c>
      <c r="H85" s="58">
        <v>0.3</v>
      </c>
      <c r="I85" s="64">
        <v>14.49</v>
      </c>
      <c r="J85" s="58">
        <v>71</v>
      </c>
      <c r="K85" s="43" t="s">
        <v>42</v>
      </c>
      <c r="L85" s="42">
        <v>3.06</v>
      </c>
    </row>
    <row r="86" spans="1:12" ht="15" x14ac:dyDescent="0.25">
      <c r="A86" s="23"/>
      <c r="B86" s="15"/>
      <c r="C86" s="11"/>
      <c r="D86" s="7" t="s">
        <v>24</v>
      </c>
      <c r="E86" s="41" t="s">
        <v>60</v>
      </c>
      <c r="F86" s="42">
        <v>122</v>
      </c>
      <c r="G86" s="42">
        <v>0.46</v>
      </c>
      <c r="H86" s="42">
        <v>0.46</v>
      </c>
      <c r="I86" s="42">
        <v>12.35</v>
      </c>
      <c r="J86" s="42">
        <v>59.2</v>
      </c>
      <c r="K86" s="43" t="s">
        <v>42</v>
      </c>
      <c r="L86" s="42">
        <v>18.22</v>
      </c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651</v>
      </c>
      <c r="G89" s="19">
        <f t="shared" ref="G89" si="42">SUM(G82:G88)</f>
        <v>24.64</v>
      </c>
      <c r="H89" s="19">
        <f t="shared" ref="H89" si="43">SUM(H82:H88)</f>
        <v>29.800000000000004</v>
      </c>
      <c r="I89" s="19">
        <f t="shared" ref="I89" si="44">SUM(I82:I88)</f>
        <v>98.8</v>
      </c>
      <c r="J89" s="19">
        <f t="shared" ref="J89:L89" si="45">SUM(J82:J88)</f>
        <v>767.43000000000006</v>
      </c>
      <c r="K89" s="25"/>
      <c r="L89" s="19">
        <f t="shared" si="45"/>
        <v>84.39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651</v>
      </c>
      <c r="G100" s="32">
        <f t="shared" ref="G100" si="50">G89+G99</f>
        <v>24.64</v>
      </c>
      <c r="H100" s="32">
        <f t="shared" ref="H100" si="51">H89+H99</f>
        <v>29.800000000000004</v>
      </c>
      <c r="I100" s="32">
        <f t="shared" ref="I100" si="52">I89+I99</f>
        <v>98.8</v>
      </c>
      <c r="J100" s="32">
        <f t="shared" ref="J100:L100" si="53">J89+J99</f>
        <v>767.43000000000006</v>
      </c>
      <c r="K100" s="32"/>
      <c r="L100" s="32">
        <f t="shared" si="53"/>
        <v>84.39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63</v>
      </c>
      <c r="F101" s="72">
        <v>233</v>
      </c>
      <c r="G101" s="60">
        <f>16.9+0.08</f>
        <v>16.979999999999997</v>
      </c>
      <c r="H101" s="60">
        <f>17.8+7.34</f>
        <v>25.14</v>
      </c>
      <c r="I101" s="73">
        <f>43.17+0.14</f>
        <v>43.31</v>
      </c>
      <c r="J101" s="74">
        <f>389.4+66.67</f>
        <v>456.07</v>
      </c>
      <c r="K101" s="40" t="s">
        <v>51</v>
      </c>
      <c r="L101" s="60">
        <f>50.63+10.37</f>
        <v>61</v>
      </c>
    </row>
    <row r="102" spans="1:12" ht="15" x14ac:dyDescent="0.25">
      <c r="A102" s="23"/>
      <c r="B102" s="15"/>
      <c r="C102" s="11"/>
      <c r="D102" s="69" t="s">
        <v>26</v>
      </c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44</v>
      </c>
      <c r="F103" s="42">
        <v>180</v>
      </c>
      <c r="G103" s="63">
        <v>0.01</v>
      </c>
      <c r="H103" s="63">
        <v>0.04</v>
      </c>
      <c r="I103" s="64">
        <v>17.899999999999999</v>
      </c>
      <c r="J103" s="58">
        <v>72.3</v>
      </c>
      <c r="K103" s="43">
        <v>464</v>
      </c>
      <c r="L103" s="42">
        <v>3.17</v>
      </c>
    </row>
    <row r="104" spans="1:12" ht="15" x14ac:dyDescent="0.25">
      <c r="A104" s="23"/>
      <c r="B104" s="15"/>
      <c r="C104" s="11"/>
      <c r="D104" s="7" t="s">
        <v>23</v>
      </c>
      <c r="E104" s="70" t="s">
        <v>40</v>
      </c>
      <c r="F104" s="42">
        <v>30</v>
      </c>
      <c r="G104" s="42">
        <v>2.37</v>
      </c>
      <c r="H104" s="42">
        <v>0.3</v>
      </c>
      <c r="I104" s="42">
        <v>14.49</v>
      </c>
      <c r="J104" s="42">
        <v>71</v>
      </c>
      <c r="K104" s="71" t="s">
        <v>42</v>
      </c>
      <c r="L104" s="42">
        <v>3.06</v>
      </c>
    </row>
    <row r="105" spans="1:12" ht="15" x14ac:dyDescent="0.25">
      <c r="A105" s="23"/>
      <c r="B105" s="15"/>
      <c r="C105" s="11"/>
      <c r="D105" s="7" t="s">
        <v>24</v>
      </c>
      <c r="E105" s="41" t="s">
        <v>60</v>
      </c>
      <c r="F105" s="42">
        <v>115</v>
      </c>
      <c r="G105" s="42">
        <v>0.46</v>
      </c>
      <c r="H105" s="42">
        <v>0.46</v>
      </c>
      <c r="I105" s="42">
        <v>11.61</v>
      </c>
      <c r="J105" s="42">
        <v>55.67</v>
      </c>
      <c r="K105" s="43" t="s">
        <v>42</v>
      </c>
      <c r="L105" s="42">
        <v>17.16</v>
      </c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558</v>
      </c>
      <c r="G108" s="19">
        <f t="shared" ref="G108:J108" si="54">SUM(G101:G107)</f>
        <v>19.82</v>
      </c>
      <c r="H108" s="19">
        <f t="shared" si="54"/>
        <v>25.94</v>
      </c>
      <c r="I108" s="19">
        <f t="shared" si="54"/>
        <v>87.31</v>
      </c>
      <c r="J108" s="19">
        <f t="shared" si="54"/>
        <v>655.04</v>
      </c>
      <c r="K108" s="25"/>
      <c r="L108" s="19">
        <f t="shared" ref="L108" si="55">SUM(L101:L107)</f>
        <v>84.39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558</v>
      </c>
      <c r="G119" s="32">
        <f t="shared" ref="G119" si="58">G108+G118</f>
        <v>19.82</v>
      </c>
      <c r="H119" s="32">
        <f t="shared" ref="H119" si="59">H108+H118</f>
        <v>25.94</v>
      </c>
      <c r="I119" s="32">
        <f t="shared" ref="I119" si="60">I108+I118</f>
        <v>87.31</v>
      </c>
      <c r="J119" s="32">
        <f t="shared" ref="J119:L119" si="61">J108+J118</f>
        <v>655.04</v>
      </c>
      <c r="K119" s="32"/>
      <c r="L119" s="32">
        <f t="shared" si="61"/>
        <v>84.39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43</v>
      </c>
      <c r="F120" s="72">
        <v>240</v>
      </c>
      <c r="G120" s="60">
        <v>23.87</v>
      </c>
      <c r="H120" s="60">
        <v>19.420000000000002</v>
      </c>
      <c r="I120" s="73">
        <v>47.01</v>
      </c>
      <c r="J120" s="74">
        <v>376.42</v>
      </c>
      <c r="K120" s="40" t="s">
        <v>72</v>
      </c>
      <c r="L120" s="60">
        <v>66.3</v>
      </c>
    </row>
    <row r="121" spans="1:12" ht="15.75" thickBot="1" x14ac:dyDescent="0.3">
      <c r="A121" s="14"/>
      <c r="B121" s="15"/>
      <c r="C121" s="11"/>
      <c r="D121" s="76" t="s">
        <v>26</v>
      </c>
      <c r="E121" s="51" t="s">
        <v>41</v>
      </c>
      <c r="F121" s="75">
        <v>60</v>
      </c>
      <c r="G121" s="42">
        <v>1.48</v>
      </c>
      <c r="H121" s="42">
        <v>1.76</v>
      </c>
      <c r="I121" s="42">
        <v>5.84</v>
      </c>
      <c r="J121" s="42">
        <v>45.4</v>
      </c>
      <c r="K121" s="43">
        <v>214</v>
      </c>
      <c r="L121" s="42">
        <v>8.52</v>
      </c>
    </row>
    <row r="122" spans="1:12" ht="15" x14ac:dyDescent="0.25">
      <c r="A122" s="14"/>
      <c r="B122" s="15"/>
      <c r="C122" s="11"/>
      <c r="D122" s="7" t="s">
        <v>22</v>
      </c>
      <c r="E122" s="41" t="s">
        <v>55</v>
      </c>
      <c r="F122" s="42">
        <v>200</v>
      </c>
      <c r="G122" s="63">
        <v>0.43</v>
      </c>
      <c r="H122" s="63">
        <v>0.02</v>
      </c>
      <c r="I122" s="64">
        <v>31.69</v>
      </c>
      <c r="J122" s="58">
        <v>130.30000000000001</v>
      </c>
      <c r="K122" s="43">
        <v>631</v>
      </c>
      <c r="L122" s="42">
        <v>5.05</v>
      </c>
    </row>
    <row r="123" spans="1:12" ht="15" x14ac:dyDescent="0.25">
      <c r="A123" s="14"/>
      <c r="B123" s="15"/>
      <c r="C123" s="11"/>
      <c r="D123" s="7" t="s">
        <v>23</v>
      </c>
      <c r="E123" s="70" t="s">
        <v>40</v>
      </c>
      <c r="F123" s="42">
        <v>45</v>
      </c>
      <c r="G123" s="42">
        <v>3.59</v>
      </c>
      <c r="H123" s="42">
        <v>0.45</v>
      </c>
      <c r="I123" s="42">
        <v>21.89</v>
      </c>
      <c r="J123" s="42">
        <v>107.25</v>
      </c>
      <c r="K123" s="71" t="s">
        <v>42</v>
      </c>
      <c r="L123" s="42">
        <v>4.5199999999999996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71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29.37</v>
      </c>
      <c r="H127" s="19">
        <f t="shared" si="62"/>
        <v>21.650000000000002</v>
      </c>
      <c r="I127" s="19">
        <f t="shared" si="62"/>
        <v>106.42999999999999</v>
      </c>
      <c r="J127" s="19">
        <f t="shared" si="62"/>
        <v>659.37</v>
      </c>
      <c r="K127" s="25"/>
      <c r="L127" s="19">
        <f t="shared" ref="L127" si="63">SUM(L120:L126)</f>
        <v>84.389999999999986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545</v>
      </c>
      <c r="G138" s="32">
        <f t="shared" ref="G138" si="66">G127+G137</f>
        <v>29.37</v>
      </c>
      <c r="H138" s="32">
        <f t="shared" ref="H138" si="67">H127+H137</f>
        <v>21.650000000000002</v>
      </c>
      <c r="I138" s="32">
        <f t="shared" ref="I138" si="68">I127+I137</f>
        <v>106.42999999999999</v>
      </c>
      <c r="J138" s="32">
        <f t="shared" ref="J138:L138" si="69">J127+J137</f>
        <v>659.37</v>
      </c>
      <c r="K138" s="32"/>
      <c r="L138" s="32">
        <f t="shared" si="69"/>
        <v>84.389999999999986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79" t="s">
        <v>64</v>
      </c>
      <c r="F139" s="39">
        <v>280</v>
      </c>
      <c r="G139" s="60">
        <f>22+6.69</f>
        <v>28.69</v>
      </c>
      <c r="H139" s="60">
        <f>21.34+4.52</f>
        <v>25.86</v>
      </c>
      <c r="I139" s="67">
        <f>7.57+39.37</f>
        <v>46.94</v>
      </c>
      <c r="J139" s="68">
        <f>302.23+225.17</f>
        <v>527.4</v>
      </c>
      <c r="K139" s="40" t="s">
        <v>73</v>
      </c>
      <c r="L139" s="60">
        <f>60.53+7.73</f>
        <v>68.260000000000005</v>
      </c>
    </row>
    <row r="140" spans="1:12" ht="15" x14ac:dyDescent="0.25">
      <c r="A140" s="23"/>
      <c r="B140" s="15"/>
      <c r="C140" s="11"/>
      <c r="D140" s="69" t="s">
        <v>26</v>
      </c>
      <c r="E140" s="41" t="s">
        <v>49</v>
      </c>
      <c r="F140" s="42">
        <v>60</v>
      </c>
      <c r="G140" s="58">
        <v>0.62</v>
      </c>
      <c r="H140" s="58">
        <v>0</v>
      </c>
      <c r="I140" s="64">
        <v>3.9</v>
      </c>
      <c r="J140" s="58">
        <v>18.71</v>
      </c>
      <c r="K140" s="43" t="s">
        <v>45</v>
      </c>
      <c r="L140" s="42">
        <v>7.37</v>
      </c>
    </row>
    <row r="141" spans="1:12" ht="15" x14ac:dyDescent="0.25">
      <c r="A141" s="23"/>
      <c r="B141" s="15"/>
      <c r="C141" s="11"/>
      <c r="D141" s="7" t="s">
        <v>22</v>
      </c>
      <c r="E141" s="41" t="s">
        <v>50</v>
      </c>
      <c r="F141" s="42">
        <v>180</v>
      </c>
      <c r="G141" s="63">
        <v>0.4</v>
      </c>
      <c r="H141" s="63">
        <v>0.02</v>
      </c>
      <c r="I141" s="64">
        <v>25</v>
      </c>
      <c r="J141" s="58">
        <v>102</v>
      </c>
      <c r="K141" s="43">
        <v>495</v>
      </c>
      <c r="L141" s="42">
        <v>5.38</v>
      </c>
    </row>
    <row r="142" spans="1:12" ht="15.75" customHeight="1" x14ac:dyDescent="0.25">
      <c r="A142" s="23"/>
      <c r="B142" s="15"/>
      <c r="C142" s="11"/>
      <c r="D142" s="7" t="s">
        <v>23</v>
      </c>
      <c r="E142" s="70" t="s">
        <v>40</v>
      </c>
      <c r="F142" s="42">
        <v>33</v>
      </c>
      <c r="G142" s="42">
        <v>2.84</v>
      </c>
      <c r="H142" s="42">
        <v>0.36</v>
      </c>
      <c r="I142" s="42">
        <v>17.38</v>
      </c>
      <c r="J142" s="42">
        <v>85.14</v>
      </c>
      <c r="K142" s="71" t="s">
        <v>42</v>
      </c>
      <c r="L142" s="42">
        <v>3.38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553</v>
      </c>
      <c r="G146" s="19">
        <f t="shared" ref="G146:J146" si="70">SUM(G139:G145)</f>
        <v>32.549999999999997</v>
      </c>
      <c r="H146" s="19">
        <f t="shared" si="70"/>
        <v>26.24</v>
      </c>
      <c r="I146" s="19">
        <f t="shared" si="70"/>
        <v>93.22</v>
      </c>
      <c r="J146" s="19">
        <f t="shared" si="70"/>
        <v>733.25</v>
      </c>
      <c r="K146" s="25"/>
      <c r="L146" s="19">
        <f t="shared" ref="L146" si="71">SUM(L139:L145)</f>
        <v>84.39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553</v>
      </c>
      <c r="G157" s="32">
        <f t="shared" ref="G157" si="74">G146+G156</f>
        <v>32.549999999999997</v>
      </c>
      <c r="H157" s="32">
        <f t="shared" ref="H157" si="75">H146+H156</f>
        <v>26.24</v>
      </c>
      <c r="I157" s="32">
        <f t="shared" ref="I157" si="76">I146+I156</f>
        <v>93.22</v>
      </c>
      <c r="J157" s="32">
        <f t="shared" ref="J157:L157" si="77">J146+J156</f>
        <v>733.25</v>
      </c>
      <c r="K157" s="32"/>
      <c r="L157" s="32">
        <f t="shared" si="77"/>
        <v>84.39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79" t="s">
        <v>65</v>
      </c>
      <c r="F158" s="39">
        <f>106+150</f>
        <v>256</v>
      </c>
      <c r="G158" s="60">
        <f>15.6+3.18</f>
        <v>18.78</v>
      </c>
      <c r="H158" s="60">
        <f>15.71+6.83</f>
        <v>22.54</v>
      </c>
      <c r="I158" s="67">
        <f>8.82+22.12</f>
        <v>30.94</v>
      </c>
      <c r="J158" s="68">
        <f>171.58+165.02</f>
        <v>336.6</v>
      </c>
      <c r="K158" s="40" t="s">
        <v>75</v>
      </c>
      <c r="L158" s="60">
        <f>51.97+20.21</f>
        <v>72.180000000000007</v>
      </c>
    </row>
    <row r="159" spans="1:12" ht="15" x14ac:dyDescent="0.25">
      <c r="A159" s="23"/>
      <c r="B159" s="15"/>
      <c r="C159" s="11"/>
      <c r="D159" s="69" t="s">
        <v>26</v>
      </c>
      <c r="E159" s="41" t="s">
        <v>66</v>
      </c>
      <c r="F159" s="42">
        <v>60</v>
      </c>
      <c r="G159" s="42">
        <v>0.62</v>
      </c>
      <c r="H159" s="42">
        <v>0</v>
      </c>
      <c r="I159" s="42">
        <v>3.9</v>
      </c>
      <c r="J159" s="42">
        <v>18.71</v>
      </c>
      <c r="K159" s="43" t="s">
        <v>45</v>
      </c>
      <c r="L159" s="42">
        <v>7.26</v>
      </c>
    </row>
    <row r="160" spans="1:12" ht="15" x14ac:dyDescent="0.25">
      <c r="A160" s="23"/>
      <c r="B160" s="15"/>
      <c r="C160" s="11"/>
      <c r="D160" s="7" t="s">
        <v>22</v>
      </c>
      <c r="E160" s="78" t="s">
        <v>46</v>
      </c>
      <c r="F160" s="42">
        <v>189</v>
      </c>
      <c r="G160" s="42">
        <v>0.18</v>
      </c>
      <c r="H160" s="42">
        <v>0</v>
      </c>
      <c r="I160" s="42">
        <v>13.53</v>
      </c>
      <c r="J160" s="42">
        <v>54.99</v>
      </c>
      <c r="K160" s="43">
        <v>685</v>
      </c>
      <c r="L160" s="42">
        <v>1.89</v>
      </c>
    </row>
    <row r="161" spans="1:12" ht="15" x14ac:dyDescent="0.25">
      <c r="A161" s="23"/>
      <c r="B161" s="15"/>
      <c r="C161" s="11"/>
      <c r="D161" s="7" t="s">
        <v>23</v>
      </c>
      <c r="E161" s="70" t="s">
        <v>40</v>
      </c>
      <c r="F161" s="42">
        <v>30</v>
      </c>
      <c r="G161" s="42">
        <v>2.37</v>
      </c>
      <c r="H161" s="42">
        <v>0.3</v>
      </c>
      <c r="I161" s="42">
        <v>14.49</v>
      </c>
      <c r="J161" s="42">
        <v>71</v>
      </c>
      <c r="K161" s="71" t="s">
        <v>42</v>
      </c>
      <c r="L161" s="42">
        <v>3.06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21.950000000000003</v>
      </c>
      <c r="H165" s="19">
        <f t="shared" si="78"/>
        <v>22.84</v>
      </c>
      <c r="I165" s="19">
        <f t="shared" si="78"/>
        <v>62.860000000000007</v>
      </c>
      <c r="J165" s="19">
        <f t="shared" si="78"/>
        <v>481.3</v>
      </c>
      <c r="K165" s="25"/>
      <c r="L165" s="19">
        <f t="shared" ref="L165" si="79">SUM(L158:L164)</f>
        <v>84.390000000000015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535</v>
      </c>
      <c r="G176" s="32">
        <f t="shared" ref="G176" si="82">G165+G175</f>
        <v>21.950000000000003</v>
      </c>
      <c r="H176" s="32">
        <f t="shared" ref="H176" si="83">H165+H175</f>
        <v>22.84</v>
      </c>
      <c r="I176" s="32">
        <f t="shared" ref="I176" si="84">I165+I175</f>
        <v>62.860000000000007</v>
      </c>
      <c r="J176" s="32">
        <f t="shared" ref="J176:L176" si="85">J165+J175</f>
        <v>481.3</v>
      </c>
      <c r="K176" s="32"/>
      <c r="L176" s="32">
        <f t="shared" si="85"/>
        <v>84.390000000000015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79" t="s">
        <v>67</v>
      </c>
      <c r="F177" s="39">
        <f>120+150</f>
        <v>270</v>
      </c>
      <c r="G177" s="60">
        <f>14.31+5.18</f>
        <v>19.490000000000002</v>
      </c>
      <c r="H177" s="60">
        <f>15.85+11.48</f>
        <v>27.33</v>
      </c>
      <c r="I177" s="67">
        <f>13.71+27.5</f>
        <v>41.21</v>
      </c>
      <c r="J177" s="68">
        <f>255.41+213.75</f>
        <v>469.15999999999997</v>
      </c>
      <c r="K177" s="40" t="s">
        <v>76</v>
      </c>
      <c r="L177" s="60">
        <f>53.04+24.77</f>
        <v>77.81</v>
      </c>
    </row>
    <row r="178" spans="1:12" ht="15.75" thickBot="1" x14ac:dyDescent="0.3">
      <c r="A178" s="23"/>
      <c r="B178" s="15"/>
      <c r="C178" s="11"/>
      <c r="D178" s="69" t="s">
        <v>26</v>
      </c>
      <c r="E178" s="51"/>
      <c r="F178" s="42"/>
      <c r="G178" s="42"/>
      <c r="H178" s="42"/>
      <c r="I178" s="42"/>
      <c r="J178" s="42"/>
      <c r="K178" s="71"/>
      <c r="L178" s="57"/>
    </row>
    <row r="179" spans="1:12" ht="15" x14ac:dyDescent="0.25">
      <c r="A179" s="23"/>
      <c r="B179" s="15"/>
      <c r="C179" s="11"/>
      <c r="D179" s="7" t="s">
        <v>22</v>
      </c>
      <c r="E179" s="41" t="s">
        <v>44</v>
      </c>
      <c r="F179" s="42">
        <v>200</v>
      </c>
      <c r="G179" s="63">
        <v>0.01</v>
      </c>
      <c r="H179" s="63">
        <v>0.04</v>
      </c>
      <c r="I179" s="64">
        <v>19.87</v>
      </c>
      <c r="J179" s="58">
        <v>80.25</v>
      </c>
      <c r="K179" s="43">
        <v>464</v>
      </c>
      <c r="L179" s="42">
        <v>3.52</v>
      </c>
    </row>
    <row r="180" spans="1:12" ht="15" x14ac:dyDescent="0.25">
      <c r="A180" s="23"/>
      <c r="B180" s="15"/>
      <c r="C180" s="11"/>
      <c r="D180" s="7" t="s">
        <v>23</v>
      </c>
      <c r="E180" s="70" t="s">
        <v>40</v>
      </c>
      <c r="F180" s="42">
        <v>30</v>
      </c>
      <c r="G180" s="42">
        <v>2.37</v>
      </c>
      <c r="H180" s="42">
        <v>0.3</v>
      </c>
      <c r="I180" s="42">
        <v>14.49</v>
      </c>
      <c r="J180" s="42">
        <v>71</v>
      </c>
      <c r="K180" s="71" t="s">
        <v>42</v>
      </c>
      <c r="L180" s="42">
        <v>3.06</v>
      </c>
    </row>
    <row r="181" spans="1:12" ht="15" x14ac:dyDescent="0.25">
      <c r="A181" s="23"/>
      <c r="B181" s="15"/>
      <c r="C181" s="11"/>
      <c r="D181" s="7" t="s">
        <v>24</v>
      </c>
      <c r="E181" s="53"/>
      <c r="F181" s="42"/>
      <c r="G181" s="42"/>
      <c r="H181" s="42"/>
      <c r="I181" s="42"/>
      <c r="J181" s="42"/>
      <c r="K181" s="71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21.870000000000005</v>
      </c>
      <c r="H184" s="19">
        <f t="shared" si="86"/>
        <v>27.669999999999998</v>
      </c>
      <c r="I184" s="19">
        <f t="shared" si="86"/>
        <v>75.569999999999993</v>
      </c>
      <c r="J184" s="19">
        <f t="shared" si="86"/>
        <v>620.41</v>
      </c>
      <c r="K184" s="25"/>
      <c r="L184" s="19">
        <f t="shared" ref="L184" si="87">SUM(L177:L183)</f>
        <v>84.39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500</v>
      </c>
      <c r="G195" s="32">
        <f t="shared" ref="G195" si="90">G184+G194</f>
        <v>21.870000000000005</v>
      </c>
      <c r="H195" s="32">
        <f t="shared" ref="H195" si="91">H184+H194</f>
        <v>27.669999999999998</v>
      </c>
      <c r="I195" s="32">
        <f t="shared" ref="I195" si="92">I184+I194</f>
        <v>75.569999999999993</v>
      </c>
      <c r="J195" s="32">
        <f t="shared" ref="J195:L195" si="93">J184+J194</f>
        <v>620.41</v>
      </c>
      <c r="K195" s="32"/>
      <c r="L195" s="32">
        <f t="shared" si="93"/>
        <v>84.39</v>
      </c>
    </row>
    <row r="196" spans="1:12" x14ac:dyDescent="0.2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548.79999999999995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23.687000000000001</v>
      </c>
      <c r="H196" s="34">
        <f t="shared" si="94"/>
        <v>24.216000000000001</v>
      </c>
      <c r="I196" s="34">
        <f t="shared" si="94"/>
        <v>83.466000000000008</v>
      </c>
      <c r="J196" s="34">
        <f t="shared" si="94"/>
        <v>618.64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84.389999999999986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2026-01-08T09:09:02Z</cp:lastPrinted>
  <dcterms:created xsi:type="dcterms:W3CDTF">2022-05-16T14:23:56Z</dcterms:created>
  <dcterms:modified xsi:type="dcterms:W3CDTF">2026-01-08T09:31:04Z</dcterms:modified>
</cp:coreProperties>
</file>